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fowlernewton\libros\"/>
    </mc:Choice>
  </mc:AlternateContent>
  <xr:revisionPtr revIDLastSave="0" documentId="13_ncr:1_{52DDF1E1-09C6-42E2-B085-87C07DA8A78B}" xr6:coauthVersionLast="40" xr6:coauthVersionMax="40" xr10:uidLastSave="{00000000-0000-0000-0000-000000000000}"/>
  <bookViews>
    <workbookView xWindow="0" yWindow="0" windowWidth="11520" windowHeight="6390" xr2:uid="{574F3FB7-6613-49C2-9511-B6BF5A85D61C}"/>
  </bookViews>
  <sheets>
    <sheet name="Leer primero" sheetId="1" r:id="rId1"/>
    <sheet name="Asientos mensuales" sheetId="2" r:id="rId2"/>
    <sheet name="Ajuste global" sheetId="3" r:id="rId3"/>
  </sheets>
  <definedNames>
    <definedName name="_xlnm._FilterDatabase" localSheetId="2" hidden="1">'Ajuste global'!$D$41:$E$46</definedName>
    <definedName name="_xlnm._FilterDatabase" localSheetId="1" hidden="1">'Asientos mensuales'!$E$41:$F$46</definedName>
    <definedName name="_Toc30241493" localSheetId="0">'Leer primero'!#REF!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3" l="1"/>
  <c r="M43" i="3"/>
  <c r="M46" i="3"/>
  <c r="M45" i="3"/>
  <c r="M44" i="3"/>
  <c r="M42" i="3"/>
  <c r="M41" i="3"/>
  <c r="M40" i="3"/>
  <c r="M39" i="3"/>
  <c r="M48" i="3" s="1"/>
  <c r="M34" i="3"/>
  <c r="M33" i="3"/>
  <c r="M32" i="3"/>
  <c r="M31" i="3"/>
  <c r="M30" i="3"/>
  <c r="M29" i="3"/>
  <c r="M28" i="3"/>
  <c r="M27" i="3"/>
  <c r="M26" i="3"/>
  <c r="M25" i="3"/>
  <c r="M24" i="3"/>
  <c r="M23" i="3"/>
  <c r="M21" i="3"/>
  <c r="M20" i="3"/>
  <c r="M19" i="3"/>
  <c r="M17" i="3"/>
  <c r="M16" i="3"/>
  <c r="M14" i="3"/>
  <c r="M13" i="3"/>
  <c r="M12" i="3"/>
  <c r="M11" i="3"/>
  <c r="M10" i="3"/>
  <c r="M9" i="3"/>
  <c r="M8" i="3"/>
  <c r="M7" i="3"/>
  <c r="M35" i="3" s="1"/>
  <c r="L43" i="2"/>
  <c r="C43" i="2"/>
  <c r="J43" i="2" s="1"/>
  <c r="Q43" i="2" s="1"/>
  <c r="N43" i="3" s="1"/>
  <c r="O43" i="3" s="1"/>
  <c r="B48" i="3"/>
  <c r="D48" i="3"/>
  <c r="E48" i="3"/>
  <c r="F48" i="3"/>
  <c r="G48" i="3"/>
  <c r="H48" i="3"/>
  <c r="I48" i="3"/>
  <c r="J48" i="3"/>
  <c r="K48" i="3"/>
  <c r="L48" i="3"/>
  <c r="J35" i="3"/>
  <c r="K35" i="3"/>
  <c r="H35" i="3"/>
  <c r="I35" i="3"/>
  <c r="L35" i="3"/>
  <c r="G35" i="3"/>
  <c r="F35" i="3"/>
  <c r="D35" i="3"/>
  <c r="B35" i="3" l="1"/>
  <c r="E35" i="3"/>
  <c r="M39" i="2"/>
  <c r="M16" i="2"/>
  <c r="M7" i="2"/>
  <c r="M9" i="2"/>
  <c r="L32" i="2"/>
  <c r="L28" i="2"/>
  <c r="L27" i="2"/>
  <c r="F39" i="2"/>
  <c r="F48" i="2" s="1"/>
  <c r="F7" i="2"/>
  <c r="F16" i="2"/>
  <c r="F9" i="2"/>
  <c r="T35" i="2"/>
  <c r="S35" i="2"/>
  <c r="R35" i="2"/>
  <c r="P35" i="2"/>
  <c r="O35" i="2"/>
  <c r="N35" i="2"/>
  <c r="I35" i="2"/>
  <c r="H35" i="2"/>
  <c r="G35" i="2"/>
  <c r="E35" i="2"/>
  <c r="P48" i="2"/>
  <c r="O48" i="2"/>
  <c r="N48" i="2"/>
  <c r="M48" i="2"/>
  <c r="L48" i="2"/>
  <c r="I48" i="2"/>
  <c r="H48" i="2"/>
  <c r="G48" i="2"/>
  <c r="E48" i="2"/>
  <c r="C47" i="2"/>
  <c r="J47" i="2" s="1"/>
  <c r="Q47" i="2" s="1"/>
  <c r="N47" i="3" s="1"/>
  <c r="O47" i="3" s="1"/>
  <c r="C46" i="2"/>
  <c r="J46" i="2" s="1"/>
  <c r="Q46" i="2" s="1"/>
  <c r="N46" i="3" s="1"/>
  <c r="O46" i="3" s="1"/>
  <c r="C45" i="2"/>
  <c r="J45" i="2" s="1"/>
  <c r="Q45" i="2" s="1"/>
  <c r="N45" i="3" s="1"/>
  <c r="O45" i="3" s="1"/>
  <c r="C44" i="2"/>
  <c r="J44" i="2" s="1"/>
  <c r="Q44" i="2" s="1"/>
  <c r="N44" i="3" s="1"/>
  <c r="O44" i="3" s="1"/>
  <c r="C42" i="2"/>
  <c r="J42" i="2" s="1"/>
  <c r="Q42" i="2" s="1"/>
  <c r="N42" i="3" s="1"/>
  <c r="O42" i="3" s="1"/>
  <c r="C41" i="2"/>
  <c r="J41" i="2" s="1"/>
  <c r="Q41" i="2" s="1"/>
  <c r="N41" i="3" s="1"/>
  <c r="O41" i="3" s="1"/>
  <c r="C40" i="2"/>
  <c r="J40" i="2" s="1"/>
  <c r="Q40" i="2" s="1"/>
  <c r="N40" i="3" s="1"/>
  <c r="O40" i="3" s="1"/>
  <c r="M35" i="2" l="1"/>
  <c r="F35" i="2"/>
  <c r="L35" i="2"/>
  <c r="C34" i="2"/>
  <c r="J34" i="2" s="1"/>
  <c r="Q34" i="2" s="1"/>
  <c r="N34" i="3" s="1"/>
  <c r="O34" i="3" s="1"/>
  <c r="C33" i="2"/>
  <c r="J33" i="2" s="1"/>
  <c r="Q33" i="2" s="1"/>
  <c r="N33" i="3" s="1"/>
  <c r="O33" i="3" s="1"/>
  <c r="C32" i="2"/>
  <c r="J32" i="2" s="1"/>
  <c r="Q32" i="2" s="1"/>
  <c r="N32" i="3" s="1"/>
  <c r="O32" i="3" s="1"/>
  <c r="C31" i="2"/>
  <c r="J31" i="2" s="1"/>
  <c r="Q31" i="2" s="1"/>
  <c r="N31" i="3" s="1"/>
  <c r="O31" i="3" s="1"/>
  <c r="C30" i="2"/>
  <c r="J30" i="2" s="1"/>
  <c r="Q30" i="2" s="1"/>
  <c r="N30" i="3" s="1"/>
  <c r="O30" i="3" s="1"/>
  <c r="C29" i="2"/>
  <c r="J29" i="2" s="1"/>
  <c r="Q29" i="2" s="1"/>
  <c r="N29" i="3" s="1"/>
  <c r="O29" i="3" s="1"/>
  <c r="C28" i="2"/>
  <c r="J28" i="2" s="1"/>
  <c r="Q28" i="2" s="1"/>
  <c r="N28" i="3" s="1"/>
  <c r="O28" i="3" s="1"/>
  <c r="C27" i="2"/>
  <c r="J27" i="2" s="1"/>
  <c r="Q27" i="2" s="1"/>
  <c r="N27" i="3" s="1"/>
  <c r="O27" i="3" s="1"/>
  <c r="C26" i="2"/>
  <c r="J26" i="2" s="1"/>
  <c r="Q26" i="2" s="1"/>
  <c r="N26" i="3" s="1"/>
  <c r="O26" i="3" s="1"/>
  <c r="C25" i="2"/>
  <c r="J25" i="2" s="1"/>
  <c r="Q25" i="2" s="1"/>
  <c r="N25" i="3" s="1"/>
  <c r="O25" i="3" s="1"/>
  <c r="C24" i="2"/>
  <c r="J24" i="2" s="1"/>
  <c r="Q24" i="2" s="1"/>
  <c r="N24" i="3" s="1"/>
  <c r="O24" i="3" s="1"/>
  <c r="C23" i="2"/>
  <c r="J23" i="2" s="1"/>
  <c r="Q23" i="2" s="1"/>
  <c r="N23" i="3" s="1"/>
  <c r="O23" i="3" s="1"/>
  <c r="C22" i="2"/>
  <c r="J22" i="2" s="1"/>
  <c r="Q22" i="2" s="1"/>
  <c r="C21" i="2"/>
  <c r="J21" i="2" s="1"/>
  <c r="Q21" i="2" s="1"/>
  <c r="N21" i="3" s="1"/>
  <c r="O21" i="3" s="1"/>
  <c r="C20" i="2"/>
  <c r="J20" i="2" s="1"/>
  <c r="Q20" i="2" s="1"/>
  <c r="N20" i="3" s="1"/>
  <c r="O20" i="3" s="1"/>
  <c r="C19" i="2"/>
  <c r="J19" i="2" s="1"/>
  <c r="Q19" i="2" s="1"/>
  <c r="N19" i="3" s="1"/>
  <c r="O19" i="3" s="1"/>
  <c r="C18" i="2"/>
  <c r="J18" i="2" s="1"/>
  <c r="Q18" i="2" s="1"/>
  <c r="C17" i="2"/>
  <c r="J17" i="2" s="1"/>
  <c r="Q17" i="2" s="1"/>
  <c r="N17" i="3" s="1"/>
  <c r="O17" i="3" s="1"/>
  <c r="C15" i="2"/>
  <c r="J15" i="2" s="1"/>
  <c r="Q15" i="2" s="1"/>
  <c r="C14" i="2"/>
  <c r="J14" i="2" s="1"/>
  <c r="Q14" i="2" s="1"/>
  <c r="N14" i="3" s="1"/>
  <c r="O14" i="3" s="1"/>
  <c r="C13" i="2"/>
  <c r="J13" i="2" s="1"/>
  <c r="Q13" i="2" s="1"/>
  <c r="N13" i="3" s="1"/>
  <c r="O13" i="3" s="1"/>
  <c r="C12" i="2"/>
  <c r="J12" i="2" s="1"/>
  <c r="Q12" i="2" s="1"/>
  <c r="N12" i="3" s="1"/>
  <c r="O12" i="3" s="1"/>
  <c r="C10" i="2"/>
  <c r="J10" i="2" s="1"/>
  <c r="Q10" i="2" s="1"/>
  <c r="N10" i="3" s="1"/>
  <c r="O10" i="3" s="1"/>
  <c r="C9" i="2"/>
  <c r="J9" i="2" s="1"/>
  <c r="Q9" i="2" s="1"/>
  <c r="N9" i="3" s="1"/>
  <c r="O9" i="3" s="1"/>
  <c r="C8" i="2"/>
  <c r="J8" i="2" s="1"/>
  <c r="Q8" i="2" s="1"/>
  <c r="N8" i="3" s="1"/>
  <c r="O8" i="3" s="1"/>
  <c r="B39" i="2"/>
  <c r="B16" i="2"/>
  <c r="C16" i="2" s="1"/>
  <c r="J16" i="2" s="1"/>
  <c r="Q16" i="2" s="1"/>
  <c r="N16" i="3" s="1"/>
  <c r="O16" i="3" s="1"/>
  <c r="B7" i="2"/>
  <c r="C7" i="2" s="1"/>
  <c r="B11" i="2"/>
  <c r="C11" i="2" s="1"/>
  <c r="J11" i="2" s="1"/>
  <c r="Q11" i="2" s="1"/>
  <c r="N11" i="3" s="1"/>
  <c r="O11" i="3" s="1"/>
  <c r="C35" i="2" l="1"/>
  <c r="J7" i="2"/>
  <c r="B48" i="2"/>
  <c r="C39" i="2"/>
  <c r="B35" i="2"/>
  <c r="C48" i="2" l="1"/>
  <c r="J39" i="2"/>
  <c r="J35" i="2"/>
  <c r="Q7" i="2"/>
  <c r="Q35" i="2" l="1"/>
  <c r="N7" i="3"/>
  <c r="Q39" i="2"/>
  <c r="J48" i="2"/>
  <c r="N35" i="3" l="1"/>
  <c r="O7" i="3"/>
  <c r="O35" i="3" s="1"/>
  <c r="Q48" i="2"/>
  <c r="N39" i="3"/>
  <c r="O39" i="3" l="1"/>
  <c r="O48" i="3" s="1"/>
  <c r="N48" i="3"/>
</calcChain>
</file>

<file path=xl/sharedStrings.xml><?xml version="1.0" encoding="utf-8"?>
<sst xmlns="http://schemas.openxmlformats.org/spreadsheetml/2006/main" count="159" uniqueCount="94">
  <si>
    <t>DEP: Depreciación de propiedad, planta y equipo, en moneda del mes</t>
  </si>
  <si>
    <t>CMV: Costo de las mercaderías vendidas en el mes, en moneda del mismo</t>
  </si>
  <si>
    <t>TM: Transacciones monetarias del mes, en moneda del mismo.</t>
  </si>
  <si>
    <t>AJ: Ajuste de los saldos al cierre del mes anterior, para expresarlos en moneda del mes corriente</t>
  </si>
  <si>
    <t>Los importes que se presentan en las columnas de saldos están expresados en moneda del mes</t>
  </si>
  <si>
    <t>CUENTAS GENERALES</t>
  </si>
  <si>
    <t>Activo</t>
  </si>
  <si>
    <t>Efectivo</t>
  </si>
  <si>
    <t>Clientes</t>
  </si>
  <si>
    <t>Clientes - intereses no devengados</t>
  </si>
  <si>
    <t>Accionistas</t>
  </si>
  <si>
    <t>Mercaderías de reventa</t>
  </si>
  <si>
    <t>Muebles y útiles</t>
  </si>
  <si>
    <t>Muebles y útiles - depreciación</t>
  </si>
  <si>
    <t>Pasivo</t>
  </si>
  <si>
    <t>Patrimonio neto</t>
  </si>
  <si>
    <t>Capital - nominal</t>
  </si>
  <si>
    <t>Capital - ajuste</t>
  </si>
  <si>
    <t>Resultados acumulados</t>
  </si>
  <si>
    <t>Cuentas de movimiento</t>
  </si>
  <si>
    <t>Ajustes por inflación</t>
  </si>
  <si>
    <t>Efectivo - saldo corriente</t>
  </si>
  <si>
    <t>Efectivo - saldo inicial</t>
  </si>
  <si>
    <t>Actividades de operación – cobros a clientes</t>
  </si>
  <si>
    <t>Actividades de operación – pagos a proveedores</t>
  </si>
  <si>
    <t>Actividades de financiación – integración del capital</t>
  </si>
  <si>
    <t>Actividades de inversión – pagos de bienes de uso</t>
  </si>
  <si>
    <t>Resultado del ejercicio</t>
  </si>
  <si>
    <t>Ventas</t>
  </si>
  <si>
    <t>Costo de las mercaderías vendidas</t>
  </si>
  <si>
    <t>Gastos de operación - depreciación</t>
  </si>
  <si>
    <t>Gastos de operación - diversos</t>
  </si>
  <si>
    <t>RECPAM efectivo</t>
  </si>
  <si>
    <t>Intereses clientes</t>
  </si>
  <si>
    <t>RECPAM clientes</t>
  </si>
  <si>
    <t>CUENTAS EFE</t>
  </si>
  <si>
    <t>Mes</t>
  </si>
  <si>
    <t>Concepto (explicado en hoja "Leer primero")</t>
  </si>
  <si>
    <t>Primer mes (03/X1)</t>
  </si>
  <si>
    <t>Segundo mes (04/X1)</t>
  </si>
  <si>
    <t>Tercer mes (05/X1)</t>
  </si>
  <si>
    <t>Efectivo y sus flujos</t>
  </si>
  <si>
    <t>Asiento
AJ</t>
  </si>
  <si>
    <t>Asiento
DEP</t>
  </si>
  <si>
    <t>Asiento
TM</t>
  </si>
  <si>
    <t>Asiento
CMV</t>
  </si>
  <si>
    <t>Saldo
final</t>
  </si>
  <si>
    <t>Proveedores</t>
  </si>
  <si>
    <t>Proveedores - intereses no devengados</t>
  </si>
  <si>
    <t>Páginas del libro</t>
  </si>
  <si>
    <t>Intereses proveedores</t>
  </si>
  <si>
    <t>RECPAM proveedores</t>
  </si>
  <si>
    <t>Suma algebraica de los saldos</t>
  </si>
  <si>
    <t>Asiento
RFN</t>
  </si>
  <si>
    <t>RFN: Resultados financieros nominales</t>
  </si>
  <si>
    <t>Resultado de tenencia acciones con cotización</t>
  </si>
  <si>
    <t>Actividades de inversión – pagos de acciones con cotización</t>
  </si>
  <si>
    <t>Acciones con cotización</t>
  </si>
  <si>
    <t>c) los saldos ajustados a la fecha indicada.</t>
  </si>
  <si>
    <t>Esta disponible en http://www.fowlernewton.com.ar &gt; Libros &gt; Complementos.</t>
  </si>
  <si>
    <t>En esta hoja se vuelcan todos los asientos presentados en la sección 4,4 del libro.</t>
  </si>
  <si>
    <t>Los asientos están agrupados por mes y por tipo.</t>
  </si>
  <si>
    <t>Los tipos de asientos se identifican con los siguientes códigos:</t>
  </si>
  <si>
    <t>En esta hoja aparecen:</t>
  </si>
  <si>
    <t>a) los saldos no ajustados al 31/05/X1, tomados de la sección 4,2,c).</t>
  </si>
  <si>
    <t>b) los ajustes determinados al cierre del trimestre, calculados en la sección 4,5;</t>
  </si>
  <si>
    <t>También se comparan los saldos ajustados calculados por los dos métodos.</t>
  </si>
  <si>
    <t>Este archivo</t>
  </si>
  <si>
    <t>Hoja "Asientos mensuales"</t>
  </si>
  <si>
    <t>Hoja "Ajuste global"</t>
  </si>
  <si>
    <t>Dirección para el envío de comentarios y sugerencias</t>
  </si>
  <si>
    <t>efn1944@hotmail.com</t>
  </si>
  <si>
    <t>Saldos no ajustados</t>
  </si>
  <si>
    <t>Ajuste</t>
  </si>
  <si>
    <t>Ajustes por inflación EFE</t>
  </si>
  <si>
    <t>Ajuste
EFE</t>
  </si>
  <si>
    <t>Saldo ajustado</t>
  </si>
  <si>
    <t>Según asientos mensuales</t>
  </si>
  <si>
    <t>Diferencias</t>
  </si>
  <si>
    <t>Actividades de operación - RECPAM del efectivo</t>
  </si>
  <si>
    <t>166-167</t>
  </si>
  <si>
    <t>169-170</t>
  </si>
  <si>
    <t>170-171</t>
  </si>
  <si>
    <t>172-173</t>
  </si>
  <si>
    <t>179-180</t>
  </si>
  <si>
    <t>160-164</t>
  </si>
  <si>
    <t>186</t>
  </si>
  <si>
    <t>187</t>
  </si>
  <si>
    <t>188</t>
  </si>
  <si>
    <t>189</t>
  </si>
  <si>
    <t>191</t>
  </si>
  <si>
    <t>194</t>
  </si>
  <si>
    <t>Este archivo complementa al capítulo 4 de</t>
  </si>
  <si>
    <r>
      <t xml:space="preserve">Enrique Fowler Newton, </t>
    </r>
    <r>
      <rPr>
        <i/>
        <sz val="11"/>
        <color theme="1"/>
        <rFont val="Arial"/>
        <family val="2"/>
      </rPr>
      <t>Contabilidad con inflación</t>
    </r>
    <r>
      <rPr>
        <sz val="11"/>
        <color theme="1"/>
        <rFont val="Arial"/>
        <family val="2"/>
      </rPr>
      <t>, quinta edición, La Ley,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</si>
</sst>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#,##0;[Red][&lt;0]\-#,##0;&quot;&quot;"/>
    <numFmt numFmtId="165" formatCode="#,##0_ ;[Red]\-#,##0\ 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164" fontId="1" fillId="3" borderId="0" xfId="0" applyNumberFormat="1" applyFont="1" applyFill="1"/>
    <xf numFmtId="164" fontId="0" fillId="3" borderId="0" xfId="0" applyNumberFormat="1" applyFill="1"/>
    <xf numFmtId="164" fontId="0" fillId="3" borderId="0" xfId="0" applyNumberFormat="1" applyFont="1" applyFill="1"/>
    <xf numFmtId="164" fontId="1" fillId="2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ill="1"/>
    <xf numFmtId="164" fontId="0" fillId="0" borderId="0" xfId="0" applyNumberFormat="1" applyFont="1"/>
    <xf numFmtId="165" fontId="0" fillId="2" borderId="0" xfId="0" applyNumberFormat="1" applyFill="1"/>
    <xf numFmtId="165" fontId="0" fillId="3" borderId="0" xfId="0" applyNumberFormat="1" applyFill="1"/>
    <xf numFmtId="164" fontId="0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0" xfId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n1944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B38B-62AE-4B35-A0CC-9E99972A6563}">
  <dimension ref="A1:A23"/>
  <sheetViews>
    <sheetView tabSelected="1" workbookViewId="0">
      <selection activeCell="A12" sqref="A12"/>
    </sheetView>
  </sheetViews>
  <sheetFormatPr baseColWidth="10" defaultRowHeight="14.25" x14ac:dyDescent="0.2"/>
  <cols>
    <col min="1" max="1" width="122.875" customWidth="1"/>
  </cols>
  <sheetData>
    <row r="1" spans="1:1" ht="15" x14ac:dyDescent="0.25">
      <c r="A1" s="16" t="s">
        <v>67</v>
      </c>
    </row>
    <row r="2" spans="1:1" ht="27" customHeight="1" x14ac:dyDescent="0.2">
      <c r="A2" t="s">
        <v>92</v>
      </c>
    </row>
    <row r="3" spans="1:1" ht="14.25" customHeight="1" x14ac:dyDescent="0.2">
      <c r="A3" t="s">
        <v>93</v>
      </c>
    </row>
    <row r="4" spans="1:1" x14ac:dyDescent="0.2">
      <c r="A4" t="s">
        <v>59</v>
      </c>
    </row>
    <row r="5" spans="1:1" ht="36.75" customHeight="1" x14ac:dyDescent="0.25">
      <c r="A5" s="16" t="s">
        <v>68</v>
      </c>
    </row>
    <row r="6" spans="1:1" ht="27.75" customHeight="1" x14ac:dyDescent="0.2">
      <c r="A6" t="s">
        <v>60</v>
      </c>
    </row>
    <row r="7" spans="1:1" ht="14.25" customHeight="1" x14ac:dyDescent="0.2">
      <c r="A7" t="s">
        <v>61</v>
      </c>
    </row>
    <row r="8" spans="1:1" ht="14.25" customHeight="1" x14ac:dyDescent="0.2">
      <c r="A8" t="s">
        <v>62</v>
      </c>
    </row>
    <row r="9" spans="1:1" x14ac:dyDescent="0.2">
      <c r="A9" s="1" t="s">
        <v>3</v>
      </c>
    </row>
    <row r="10" spans="1:1" x14ac:dyDescent="0.2">
      <c r="A10" s="1" t="s">
        <v>2</v>
      </c>
    </row>
    <row r="11" spans="1:1" x14ac:dyDescent="0.2">
      <c r="A11" s="1" t="s">
        <v>0</v>
      </c>
    </row>
    <row r="12" spans="1:1" x14ac:dyDescent="0.2">
      <c r="A12" s="1" t="s">
        <v>1</v>
      </c>
    </row>
    <row r="13" spans="1:1" x14ac:dyDescent="0.2">
      <c r="A13" s="1" t="s">
        <v>54</v>
      </c>
    </row>
    <row r="14" spans="1:1" ht="14.25" customHeight="1" x14ac:dyDescent="0.2">
      <c r="A14" t="s">
        <v>4</v>
      </c>
    </row>
    <row r="15" spans="1:1" ht="36.75" customHeight="1" x14ac:dyDescent="0.25">
      <c r="A15" s="16" t="s">
        <v>69</v>
      </c>
    </row>
    <row r="16" spans="1:1" ht="24.75" customHeight="1" x14ac:dyDescent="0.2">
      <c r="A16" t="s">
        <v>63</v>
      </c>
    </row>
    <row r="17" spans="1:1" x14ac:dyDescent="0.2">
      <c r="A17" s="1" t="s">
        <v>64</v>
      </c>
    </row>
    <row r="18" spans="1:1" x14ac:dyDescent="0.2">
      <c r="A18" s="1" t="s">
        <v>65</v>
      </c>
    </row>
    <row r="19" spans="1:1" x14ac:dyDescent="0.2">
      <c r="A19" s="1" t="s">
        <v>58</v>
      </c>
    </row>
    <row r="20" spans="1:1" ht="14.25" customHeight="1" x14ac:dyDescent="0.2">
      <c r="A20" t="s">
        <v>66</v>
      </c>
    </row>
    <row r="21" spans="1:1" ht="27" customHeight="1" x14ac:dyDescent="0.25">
      <c r="A21" s="16" t="s">
        <v>70</v>
      </c>
    </row>
    <row r="22" spans="1:1" ht="24.75" customHeight="1" x14ac:dyDescent="0.2">
      <c r="A22" s="17" t="s">
        <v>71</v>
      </c>
    </row>
    <row r="23" spans="1:1" x14ac:dyDescent="0.2">
      <c r="A23" s="1"/>
    </row>
  </sheetData>
  <sheetProtection sheet="1" objects="1" scenarios="1"/>
  <hyperlinks>
    <hyperlink ref="A22" r:id="rId1" xr:uid="{D4A15B51-03F5-488F-A774-EF7E101F2B7E}"/>
  </hyperlinks>
  <pageMargins left="0.7" right="0.7" top="0.75" bottom="0.75" header="0.3" footer="0.3"/>
  <pageSetup paperSize="11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A5A7-E4EA-45BA-9E7A-ED46029E6D41}">
  <dimension ref="A1:T48"/>
  <sheetViews>
    <sheetView workbookViewId="0">
      <pane xSplit="1" topLeftCell="I1" activePane="topRight" state="frozen"/>
      <selection activeCell="A30" sqref="A30"/>
      <selection pane="topRight" activeCell="N6" sqref="N6"/>
    </sheetView>
  </sheetViews>
  <sheetFormatPr baseColWidth="10" defaultRowHeight="14.25" x14ac:dyDescent="0.2"/>
  <cols>
    <col min="1" max="1" width="51.5" style="12" bestFit="1" customWidth="1"/>
    <col min="2" max="3" width="12.625" style="3" customWidth="1"/>
    <col min="4" max="4" width="2.625" style="3" customWidth="1"/>
    <col min="5" max="10" width="12.625" style="3" customWidth="1"/>
    <col min="11" max="11" width="2.625" style="3" customWidth="1"/>
    <col min="12" max="72" width="12.625" style="3" customWidth="1"/>
    <col min="73" max="16384" width="11" style="3"/>
  </cols>
  <sheetData>
    <row r="1" spans="1:17" ht="32.1" customHeight="1" x14ac:dyDescent="0.2">
      <c r="A1" s="15" t="s">
        <v>36</v>
      </c>
      <c r="B1" s="20" t="s">
        <v>38</v>
      </c>
      <c r="C1" s="20"/>
      <c r="D1" s="2"/>
      <c r="E1" s="20" t="s">
        <v>39</v>
      </c>
      <c r="F1" s="20"/>
      <c r="G1" s="20"/>
      <c r="H1" s="20"/>
      <c r="I1" s="20"/>
      <c r="J1" s="20"/>
      <c r="K1" s="2"/>
      <c r="L1" s="20" t="s">
        <v>40</v>
      </c>
      <c r="M1" s="20"/>
      <c r="N1" s="20"/>
      <c r="O1" s="20"/>
      <c r="P1" s="20"/>
      <c r="Q1" s="20"/>
    </row>
    <row r="2" spans="1:17" ht="32.1" customHeight="1" x14ac:dyDescent="0.2">
      <c r="A2" s="15" t="s">
        <v>37</v>
      </c>
      <c r="B2" s="4" t="s">
        <v>44</v>
      </c>
      <c r="C2" s="4" t="s">
        <v>46</v>
      </c>
      <c r="E2" s="4" t="s">
        <v>42</v>
      </c>
      <c r="F2" s="4" t="s">
        <v>44</v>
      </c>
      <c r="G2" s="4" t="s">
        <v>43</v>
      </c>
      <c r="H2" s="4" t="s">
        <v>45</v>
      </c>
      <c r="I2" s="4" t="s">
        <v>53</v>
      </c>
      <c r="J2" s="4" t="s">
        <v>46</v>
      </c>
      <c r="L2" s="4" t="s">
        <v>42</v>
      </c>
      <c r="M2" s="4" t="s">
        <v>44</v>
      </c>
      <c r="N2" s="4" t="s">
        <v>43</v>
      </c>
      <c r="O2" s="4" t="s">
        <v>45</v>
      </c>
      <c r="P2" s="4" t="s">
        <v>53</v>
      </c>
      <c r="Q2" s="4" t="s">
        <v>46</v>
      </c>
    </row>
    <row r="3" spans="1:17" s="2" customFormat="1" ht="32.1" customHeight="1" x14ac:dyDescent="0.2">
      <c r="A3" s="15" t="s">
        <v>49</v>
      </c>
      <c r="B3" s="5" t="s">
        <v>80</v>
      </c>
      <c r="C3" s="5">
        <v>167</v>
      </c>
      <c r="E3" s="5" t="s">
        <v>81</v>
      </c>
      <c r="F3" s="5" t="s">
        <v>82</v>
      </c>
      <c r="G3" s="5">
        <v>171</v>
      </c>
      <c r="H3" s="5">
        <v>172</v>
      </c>
      <c r="I3" s="5">
        <v>172</v>
      </c>
      <c r="J3" s="5" t="s">
        <v>83</v>
      </c>
      <c r="L3" s="5">
        <v>176</v>
      </c>
      <c r="M3" s="5">
        <v>177</v>
      </c>
      <c r="N3" s="5">
        <v>178</v>
      </c>
      <c r="O3" s="5">
        <v>178</v>
      </c>
      <c r="P3" s="5">
        <v>179</v>
      </c>
      <c r="Q3" s="5" t="s">
        <v>84</v>
      </c>
    </row>
    <row r="5" spans="1:17" s="7" customFormat="1" ht="15" x14ac:dyDescent="0.25">
      <c r="A5" s="6" t="s">
        <v>5</v>
      </c>
    </row>
    <row r="6" spans="1:17" s="7" customFormat="1" ht="28.5" customHeight="1" x14ac:dyDescent="0.25">
      <c r="A6" s="6" t="s">
        <v>6</v>
      </c>
    </row>
    <row r="7" spans="1:17" s="7" customFormat="1" x14ac:dyDescent="0.2">
      <c r="A7" s="8" t="s">
        <v>7</v>
      </c>
      <c r="B7" s="7">
        <f>5000-2000-2200</f>
        <v>800</v>
      </c>
      <c r="C7" s="7">
        <f t="shared" ref="C7:C34" si="0">SUM(B7:B7)</f>
        <v>800</v>
      </c>
      <c r="F7" s="7">
        <f>2000-2200</f>
        <v>-200</v>
      </c>
      <c r="J7" s="7">
        <f>SUM(C7:I7)</f>
        <v>600</v>
      </c>
      <c r="M7" s="7">
        <f>3200-2600</f>
        <v>600</v>
      </c>
      <c r="Q7" s="7">
        <f>SUM(J7:P7)</f>
        <v>1200</v>
      </c>
    </row>
    <row r="8" spans="1:17" s="7" customFormat="1" x14ac:dyDescent="0.2">
      <c r="A8" s="8" t="s">
        <v>57</v>
      </c>
      <c r="B8" s="7">
        <v>2200</v>
      </c>
      <c r="C8" s="7">
        <f t="shared" si="0"/>
        <v>2200</v>
      </c>
      <c r="I8" s="7">
        <v>140</v>
      </c>
      <c r="J8" s="7">
        <f t="shared" ref="J8:J34" si="1">SUM(C8:I8)</f>
        <v>2340</v>
      </c>
      <c r="P8" s="7">
        <v>160</v>
      </c>
      <c r="Q8" s="7">
        <f t="shared" ref="Q8:Q34" si="2">SUM(J8:P8)</f>
        <v>2500</v>
      </c>
    </row>
    <row r="9" spans="1:17" s="7" customFormat="1" x14ac:dyDescent="0.2">
      <c r="A9" s="8" t="s">
        <v>8</v>
      </c>
      <c r="C9" s="7">
        <f t="shared" si="0"/>
        <v>0</v>
      </c>
      <c r="F9" s="7">
        <f>4300-2000</f>
        <v>2300</v>
      </c>
      <c r="J9" s="7">
        <f t="shared" si="1"/>
        <v>2300</v>
      </c>
      <c r="M9" s="7">
        <f>5400-3200</f>
        <v>2200</v>
      </c>
      <c r="Q9" s="7">
        <f t="shared" si="2"/>
        <v>4500</v>
      </c>
    </row>
    <row r="10" spans="1:17" s="7" customFormat="1" x14ac:dyDescent="0.2">
      <c r="A10" s="8" t="s">
        <v>9</v>
      </c>
      <c r="C10" s="7">
        <f t="shared" si="0"/>
        <v>0</v>
      </c>
      <c r="F10" s="7">
        <v>-300</v>
      </c>
      <c r="I10" s="7">
        <v>150</v>
      </c>
      <c r="J10" s="7">
        <f t="shared" si="1"/>
        <v>-150</v>
      </c>
      <c r="M10" s="7">
        <v>-400</v>
      </c>
      <c r="P10" s="7">
        <v>450</v>
      </c>
      <c r="Q10" s="7">
        <f t="shared" si="2"/>
        <v>-100</v>
      </c>
    </row>
    <row r="11" spans="1:17" s="7" customFormat="1" x14ac:dyDescent="0.2">
      <c r="A11" s="8" t="s">
        <v>10</v>
      </c>
      <c r="B11" s="14">
        <f>5000-5000</f>
        <v>0</v>
      </c>
      <c r="C11" s="7">
        <f t="shared" si="0"/>
        <v>0</v>
      </c>
      <c r="J11" s="7">
        <f t="shared" si="1"/>
        <v>0</v>
      </c>
      <c r="Q11" s="7">
        <f t="shared" si="2"/>
        <v>0</v>
      </c>
    </row>
    <row r="12" spans="1:17" s="7" customFormat="1" x14ac:dyDescent="0.2">
      <c r="A12" s="8" t="s">
        <v>11</v>
      </c>
      <c r="B12" s="7">
        <v>1600</v>
      </c>
      <c r="C12" s="7">
        <f t="shared" si="0"/>
        <v>1600</v>
      </c>
      <c r="E12" s="7">
        <v>80</v>
      </c>
      <c r="F12" s="7">
        <v>1500</v>
      </c>
      <c r="H12" s="7">
        <v>-1365</v>
      </c>
      <c r="J12" s="7">
        <f t="shared" si="1"/>
        <v>1815</v>
      </c>
      <c r="L12" s="7">
        <v>182</v>
      </c>
      <c r="M12" s="7">
        <v>3200</v>
      </c>
      <c r="O12" s="7">
        <v>-3697</v>
      </c>
      <c r="Q12" s="7">
        <f t="shared" si="2"/>
        <v>1500</v>
      </c>
    </row>
    <row r="13" spans="1:17" s="7" customFormat="1" x14ac:dyDescent="0.2">
      <c r="A13" s="8" t="s">
        <v>12</v>
      </c>
      <c r="B13" s="7">
        <v>2000</v>
      </c>
      <c r="C13" s="7">
        <f t="shared" si="0"/>
        <v>2000</v>
      </c>
      <c r="E13" s="7">
        <v>100</v>
      </c>
      <c r="J13" s="7">
        <f t="shared" si="1"/>
        <v>2100</v>
      </c>
      <c r="L13" s="7">
        <v>210</v>
      </c>
      <c r="Q13" s="7">
        <f t="shared" si="2"/>
        <v>2310</v>
      </c>
    </row>
    <row r="14" spans="1:17" s="7" customFormat="1" x14ac:dyDescent="0.2">
      <c r="A14" s="8" t="s">
        <v>13</v>
      </c>
      <c r="C14" s="7">
        <f t="shared" si="0"/>
        <v>0</v>
      </c>
      <c r="G14" s="7">
        <v>-21</v>
      </c>
      <c r="J14" s="7">
        <f t="shared" si="1"/>
        <v>-21</v>
      </c>
      <c r="L14" s="7">
        <v>-2</v>
      </c>
      <c r="N14" s="7">
        <v>-23</v>
      </c>
      <c r="Q14" s="7">
        <f t="shared" si="2"/>
        <v>-46</v>
      </c>
    </row>
    <row r="15" spans="1:17" s="7" customFormat="1" ht="28.5" customHeight="1" x14ac:dyDescent="0.25">
      <c r="A15" s="6" t="s">
        <v>14</v>
      </c>
      <c r="C15" s="7">
        <f t="shared" si="0"/>
        <v>0</v>
      </c>
      <c r="J15" s="7">
        <f t="shared" si="1"/>
        <v>0</v>
      </c>
      <c r="Q15" s="7">
        <f t="shared" si="2"/>
        <v>0</v>
      </c>
    </row>
    <row r="16" spans="1:17" s="7" customFormat="1" x14ac:dyDescent="0.2">
      <c r="A16" s="8" t="s">
        <v>47</v>
      </c>
      <c r="B16" s="7">
        <f>-2000+2000-1600-180</f>
        <v>-1780</v>
      </c>
      <c r="C16" s="7">
        <f t="shared" si="0"/>
        <v>-1780</v>
      </c>
      <c r="F16" s="7">
        <f>-1800+2200</f>
        <v>400</v>
      </c>
      <c r="J16" s="7">
        <f t="shared" si="1"/>
        <v>-1380</v>
      </c>
      <c r="M16" s="7">
        <f>-3600+2600</f>
        <v>-1000</v>
      </c>
      <c r="Q16" s="7">
        <f t="shared" si="2"/>
        <v>-2380</v>
      </c>
    </row>
    <row r="17" spans="1:17" s="7" customFormat="1" x14ac:dyDescent="0.2">
      <c r="A17" s="8" t="s">
        <v>48</v>
      </c>
      <c r="B17" s="7">
        <v>180</v>
      </c>
      <c r="C17" s="7">
        <f t="shared" si="0"/>
        <v>180</v>
      </c>
      <c r="F17" s="7">
        <v>100</v>
      </c>
      <c r="I17" s="7">
        <v>-230</v>
      </c>
      <c r="J17" s="7">
        <f t="shared" si="1"/>
        <v>50</v>
      </c>
      <c r="M17" s="7">
        <v>180</v>
      </c>
      <c r="P17" s="7">
        <v>-140</v>
      </c>
      <c r="Q17" s="7">
        <f t="shared" si="2"/>
        <v>90</v>
      </c>
    </row>
    <row r="18" spans="1:17" s="7" customFormat="1" ht="28.5" customHeight="1" x14ac:dyDescent="0.25">
      <c r="A18" s="6" t="s">
        <v>15</v>
      </c>
      <c r="C18" s="7">
        <f t="shared" si="0"/>
        <v>0</v>
      </c>
      <c r="J18" s="7">
        <f t="shared" si="1"/>
        <v>0</v>
      </c>
      <c r="Q18" s="7">
        <f t="shared" si="2"/>
        <v>0</v>
      </c>
    </row>
    <row r="19" spans="1:17" s="7" customFormat="1" x14ac:dyDescent="0.2">
      <c r="A19" s="8" t="s">
        <v>16</v>
      </c>
      <c r="B19" s="7">
        <v>-5000</v>
      </c>
      <c r="C19" s="7">
        <f t="shared" si="0"/>
        <v>-5000</v>
      </c>
      <c r="J19" s="7">
        <f t="shared" si="1"/>
        <v>-5000</v>
      </c>
      <c r="Q19" s="7">
        <f t="shared" si="2"/>
        <v>-5000</v>
      </c>
    </row>
    <row r="20" spans="1:17" s="7" customFormat="1" x14ac:dyDescent="0.2">
      <c r="A20" s="8" t="s">
        <v>17</v>
      </c>
      <c r="C20" s="7">
        <f t="shared" si="0"/>
        <v>0</v>
      </c>
      <c r="E20" s="7">
        <v>-250</v>
      </c>
      <c r="J20" s="7">
        <f t="shared" si="1"/>
        <v>-250</v>
      </c>
      <c r="L20" s="7">
        <v>-525</v>
      </c>
      <c r="Q20" s="7">
        <f t="shared" si="2"/>
        <v>-775</v>
      </c>
    </row>
    <row r="21" spans="1:17" s="7" customFormat="1" x14ac:dyDescent="0.2">
      <c r="A21" s="8" t="s">
        <v>18</v>
      </c>
      <c r="C21" s="7">
        <f t="shared" si="0"/>
        <v>0</v>
      </c>
      <c r="J21" s="7">
        <f t="shared" si="1"/>
        <v>0</v>
      </c>
      <c r="Q21" s="7">
        <f t="shared" si="2"/>
        <v>0</v>
      </c>
    </row>
    <row r="22" spans="1:17" s="7" customFormat="1" ht="28.5" customHeight="1" x14ac:dyDescent="0.25">
      <c r="A22" s="6" t="s">
        <v>27</v>
      </c>
      <c r="C22" s="7">
        <f t="shared" si="0"/>
        <v>0</v>
      </c>
      <c r="J22" s="7">
        <f t="shared" si="1"/>
        <v>0</v>
      </c>
      <c r="Q22" s="7">
        <f t="shared" si="2"/>
        <v>0</v>
      </c>
    </row>
    <row r="23" spans="1:17" s="7" customFormat="1" x14ac:dyDescent="0.2">
      <c r="A23" s="8" t="s">
        <v>28</v>
      </c>
      <c r="C23" s="7">
        <f t="shared" si="0"/>
        <v>0</v>
      </c>
      <c r="F23" s="7">
        <v>-4000</v>
      </c>
      <c r="J23" s="7">
        <f t="shared" si="1"/>
        <v>-4000</v>
      </c>
      <c r="L23" s="7">
        <v>-400</v>
      </c>
      <c r="M23" s="7">
        <v>-5000</v>
      </c>
      <c r="Q23" s="7">
        <f t="shared" si="2"/>
        <v>-9400</v>
      </c>
    </row>
    <row r="24" spans="1:17" s="7" customFormat="1" x14ac:dyDescent="0.2">
      <c r="A24" s="8" t="s">
        <v>29</v>
      </c>
      <c r="C24" s="7">
        <f t="shared" si="0"/>
        <v>0</v>
      </c>
      <c r="H24" s="7">
        <v>1365</v>
      </c>
      <c r="J24" s="7">
        <f t="shared" si="1"/>
        <v>1365</v>
      </c>
      <c r="L24" s="7">
        <v>136</v>
      </c>
      <c r="O24" s="7">
        <v>3697</v>
      </c>
      <c r="Q24" s="7">
        <f t="shared" si="2"/>
        <v>5198</v>
      </c>
    </row>
    <row r="25" spans="1:17" s="7" customFormat="1" x14ac:dyDescent="0.2">
      <c r="A25" s="8" t="s">
        <v>30</v>
      </c>
      <c r="C25" s="7">
        <f t="shared" si="0"/>
        <v>0</v>
      </c>
      <c r="G25" s="7">
        <v>21</v>
      </c>
      <c r="J25" s="7">
        <f t="shared" si="1"/>
        <v>21</v>
      </c>
      <c r="L25" s="7">
        <v>2</v>
      </c>
      <c r="N25" s="7">
        <v>23</v>
      </c>
      <c r="Q25" s="7">
        <f t="shared" si="2"/>
        <v>46</v>
      </c>
    </row>
    <row r="26" spans="1:17" s="7" customFormat="1" x14ac:dyDescent="0.2">
      <c r="A26" s="8" t="s">
        <v>31</v>
      </c>
      <c r="C26" s="7">
        <f t="shared" si="0"/>
        <v>0</v>
      </c>
      <c r="F26" s="7">
        <v>200</v>
      </c>
      <c r="J26" s="7">
        <f t="shared" si="1"/>
        <v>200</v>
      </c>
      <c r="L26" s="7">
        <v>20</v>
      </c>
      <c r="M26" s="7">
        <v>220</v>
      </c>
      <c r="Q26" s="7">
        <f t="shared" si="2"/>
        <v>440</v>
      </c>
    </row>
    <row r="27" spans="1:17" s="7" customFormat="1" x14ac:dyDescent="0.2">
      <c r="A27" s="8" t="s">
        <v>32</v>
      </c>
      <c r="C27" s="7">
        <f t="shared" si="0"/>
        <v>0</v>
      </c>
      <c r="E27" s="7">
        <v>40</v>
      </c>
      <c r="J27" s="7">
        <f t="shared" si="1"/>
        <v>40</v>
      </c>
      <c r="L27" s="7">
        <f>60+4</f>
        <v>64</v>
      </c>
      <c r="Q27" s="7">
        <f t="shared" si="2"/>
        <v>104</v>
      </c>
    </row>
    <row r="28" spans="1:17" s="7" customFormat="1" x14ac:dyDescent="0.2">
      <c r="A28" s="8" t="s">
        <v>55</v>
      </c>
      <c r="C28" s="7">
        <f t="shared" si="0"/>
        <v>0</v>
      </c>
      <c r="E28" s="7">
        <v>110</v>
      </c>
      <c r="I28" s="7">
        <v>-140</v>
      </c>
      <c r="J28" s="7">
        <f t="shared" si="1"/>
        <v>-30</v>
      </c>
      <c r="L28" s="7">
        <f>234-3</f>
        <v>231</v>
      </c>
      <c r="P28" s="7">
        <v>-160</v>
      </c>
      <c r="Q28" s="7">
        <f t="shared" si="2"/>
        <v>41</v>
      </c>
    </row>
    <row r="29" spans="1:17" s="7" customFormat="1" x14ac:dyDescent="0.2">
      <c r="A29" s="8" t="s">
        <v>33</v>
      </c>
      <c r="C29" s="7">
        <f t="shared" si="0"/>
        <v>0</v>
      </c>
      <c r="I29" s="7">
        <v>-150</v>
      </c>
      <c r="J29" s="7">
        <f t="shared" si="1"/>
        <v>-150</v>
      </c>
      <c r="L29" s="7">
        <v>-15</v>
      </c>
      <c r="P29" s="7">
        <v>-450</v>
      </c>
      <c r="Q29" s="7">
        <f t="shared" si="2"/>
        <v>-615</v>
      </c>
    </row>
    <row r="30" spans="1:17" s="7" customFormat="1" x14ac:dyDescent="0.2">
      <c r="A30" s="8" t="s">
        <v>34</v>
      </c>
      <c r="C30" s="7">
        <f t="shared" si="0"/>
        <v>0</v>
      </c>
      <c r="J30" s="7">
        <f t="shared" si="1"/>
        <v>0</v>
      </c>
      <c r="L30" s="7">
        <v>215</v>
      </c>
      <c r="Q30" s="7">
        <f t="shared" si="2"/>
        <v>215</v>
      </c>
    </row>
    <row r="31" spans="1:17" s="7" customFormat="1" x14ac:dyDescent="0.2">
      <c r="A31" s="8" t="s">
        <v>50</v>
      </c>
      <c r="C31" s="7">
        <f t="shared" si="0"/>
        <v>0</v>
      </c>
      <c r="I31" s="7">
        <v>230</v>
      </c>
      <c r="J31" s="7">
        <f t="shared" si="1"/>
        <v>230</v>
      </c>
      <c r="L31" s="7">
        <v>23</v>
      </c>
      <c r="P31" s="7">
        <v>140</v>
      </c>
      <c r="Q31" s="7">
        <f t="shared" si="2"/>
        <v>393</v>
      </c>
    </row>
    <row r="32" spans="1:17" s="7" customFormat="1" x14ac:dyDescent="0.2">
      <c r="A32" s="8" t="s">
        <v>51</v>
      </c>
      <c r="C32" s="7">
        <f t="shared" si="0"/>
        <v>0</v>
      </c>
      <c r="E32" s="7">
        <v>-80</v>
      </c>
      <c r="J32" s="7">
        <f t="shared" si="1"/>
        <v>-80</v>
      </c>
      <c r="L32" s="7">
        <f>-133-8</f>
        <v>-141</v>
      </c>
      <c r="Q32" s="7">
        <f t="shared" si="2"/>
        <v>-221</v>
      </c>
    </row>
    <row r="33" spans="1:20" s="7" customFormat="1" x14ac:dyDescent="0.2">
      <c r="A33" s="8" t="s">
        <v>19</v>
      </c>
      <c r="C33" s="7">
        <f t="shared" si="0"/>
        <v>0</v>
      </c>
      <c r="J33" s="7">
        <f t="shared" si="1"/>
        <v>0</v>
      </c>
      <c r="Q33" s="7">
        <f t="shared" si="2"/>
        <v>0</v>
      </c>
    </row>
    <row r="34" spans="1:20" s="7" customFormat="1" x14ac:dyDescent="0.2">
      <c r="A34" s="8" t="s">
        <v>20</v>
      </c>
      <c r="C34" s="7">
        <f t="shared" si="0"/>
        <v>0</v>
      </c>
      <c r="J34" s="7">
        <f t="shared" si="1"/>
        <v>0</v>
      </c>
      <c r="Q34" s="7">
        <f t="shared" si="2"/>
        <v>0</v>
      </c>
    </row>
    <row r="35" spans="1:20" s="7" customFormat="1" ht="28.5" customHeight="1" x14ac:dyDescent="0.25">
      <c r="A35" s="6" t="s">
        <v>52</v>
      </c>
      <c r="B35" s="14">
        <f>SUM(B5:B34)</f>
        <v>0</v>
      </c>
      <c r="C35" s="14">
        <f t="shared" ref="C35" si="3">SUM(C5:C34)</f>
        <v>0</v>
      </c>
      <c r="E35" s="14">
        <f t="shared" ref="E35:J35" si="4">SUM(E5:E34)</f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L35" s="14">
        <f t="shared" ref="L35:T35" si="5">SUM(L5:L34)</f>
        <v>0</v>
      </c>
      <c r="M35" s="14">
        <f t="shared" si="5"/>
        <v>0</v>
      </c>
      <c r="N35" s="14">
        <f t="shared" si="5"/>
        <v>0</v>
      </c>
      <c r="O35" s="14">
        <f t="shared" si="5"/>
        <v>0</v>
      </c>
      <c r="P35" s="14">
        <f t="shared" si="5"/>
        <v>0</v>
      </c>
      <c r="Q35" s="14">
        <f t="shared" si="5"/>
        <v>0</v>
      </c>
      <c r="R35" s="14">
        <f t="shared" si="5"/>
        <v>0</v>
      </c>
      <c r="S35" s="14">
        <f t="shared" si="5"/>
        <v>0</v>
      </c>
      <c r="T35" s="14">
        <f t="shared" si="5"/>
        <v>0</v>
      </c>
    </row>
    <row r="37" spans="1:20" s="9" customFormat="1" ht="15" x14ac:dyDescent="0.25">
      <c r="A37" s="9" t="s">
        <v>35</v>
      </c>
    </row>
    <row r="38" spans="1:20" s="7" customFormat="1" ht="28.5" customHeight="1" x14ac:dyDescent="0.25">
      <c r="A38" s="6" t="s">
        <v>41</v>
      </c>
    </row>
    <row r="39" spans="1:20" s="11" customFormat="1" ht="27.75" customHeight="1" x14ac:dyDescent="0.2">
      <c r="A39" s="10" t="s">
        <v>21</v>
      </c>
      <c r="B39" s="11">
        <f>5000-2000-2200</f>
        <v>800</v>
      </c>
      <c r="C39" s="7">
        <f t="shared" ref="C39:C47" si="6">SUM(B39:B39)</f>
        <v>800</v>
      </c>
      <c r="F39" s="11">
        <f>2000-2200</f>
        <v>-200</v>
      </c>
      <c r="J39" s="7">
        <f t="shared" ref="J39:J47" si="7">SUM(C39:I39)</f>
        <v>600</v>
      </c>
      <c r="M39" s="11">
        <f>3200-2600</f>
        <v>600</v>
      </c>
      <c r="Q39" s="7">
        <f t="shared" ref="Q39:Q47" si="8">SUM(J39:P39)</f>
        <v>1200</v>
      </c>
    </row>
    <row r="40" spans="1:20" s="11" customFormat="1" x14ac:dyDescent="0.2">
      <c r="A40" s="10" t="s">
        <v>22</v>
      </c>
      <c r="C40" s="7">
        <f t="shared" si="6"/>
        <v>0</v>
      </c>
      <c r="J40" s="7">
        <f t="shared" si="7"/>
        <v>0</v>
      </c>
      <c r="Q40" s="7">
        <f t="shared" si="8"/>
        <v>0</v>
      </c>
    </row>
    <row r="41" spans="1:20" s="11" customFormat="1" x14ac:dyDescent="0.2">
      <c r="A41" s="10" t="s">
        <v>23</v>
      </c>
      <c r="C41" s="7">
        <f t="shared" si="6"/>
        <v>0</v>
      </c>
      <c r="F41" s="11">
        <v>-2000</v>
      </c>
      <c r="J41" s="7">
        <f t="shared" si="7"/>
        <v>-2000</v>
      </c>
      <c r="L41" s="11">
        <v>-200</v>
      </c>
      <c r="M41" s="11">
        <v>-3200</v>
      </c>
      <c r="Q41" s="7">
        <f t="shared" si="8"/>
        <v>-5400</v>
      </c>
    </row>
    <row r="42" spans="1:20" s="11" customFormat="1" x14ac:dyDescent="0.2">
      <c r="A42" s="10" t="s">
        <v>24</v>
      </c>
      <c r="C42" s="7">
        <f t="shared" si="6"/>
        <v>0</v>
      </c>
      <c r="F42" s="11">
        <v>2200</v>
      </c>
      <c r="J42" s="7">
        <f t="shared" si="7"/>
        <v>2200</v>
      </c>
      <c r="L42" s="11">
        <v>220</v>
      </c>
      <c r="M42" s="11">
        <v>2600</v>
      </c>
      <c r="Q42" s="7">
        <f t="shared" si="8"/>
        <v>5020</v>
      </c>
    </row>
    <row r="43" spans="1:20" s="11" customFormat="1" x14ac:dyDescent="0.2">
      <c r="A43" s="10" t="s">
        <v>79</v>
      </c>
      <c r="C43" s="7">
        <f>SUM(B43:B43)</f>
        <v>0</v>
      </c>
      <c r="E43" s="11">
        <v>40</v>
      </c>
      <c r="J43" s="7">
        <f t="shared" ref="J43" si="9">SUM(C43:I43)</f>
        <v>40</v>
      </c>
      <c r="L43" s="11">
        <f>60+4</f>
        <v>64</v>
      </c>
      <c r="Q43" s="7">
        <f t="shared" ref="Q43" si="10">SUM(J43:P43)</f>
        <v>104</v>
      </c>
    </row>
    <row r="44" spans="1:20" s="11" customFormat="1" x14ac:dyDescent="0.2">
      <c r="A44" s="10" t="s">
        <v>25</v>
      </c>
      <c r="B44" s="11">
        <v>-5000</v>
      </c>
      <c r="C44" s="7">
        <f t="shared" si="6"/>
        <v>-5000</v>
      </c>
      <c r="E44" s="11">
        <v>-250</v>
      </c>
      <c r="J44" s="7">
        <f t="shared" si="7"/>
        <v>-5250</v>
      </c>
      <c r="L44" s="11">
        <v>-525</v>
      </c>
      <c r="Q44" s="7">
        <f t="shared" si="8"/>
        <v>-5775</v>
      </c>
    </row>
    <row r="45" spans="1:20" s="11" customFormat="1" x14ac:dyDescent="0.2">
      <c r="A45" s="10" t="s">
        <v>56</v>
      </c>
      <c r="B45" s="11">
        <v>2200</v>
      </c>
      <c r="C45" s="7">
        <f>SUM(B45:B45)</f>
        <v>2200</v>
      </c>
      <c r="E45" s="11">
        <v>110</v>
      </c>
      <c r="J45" s="7">
        <f>SUM(C45:I45)</f>
        <v>2310</v>
      </c>
      <c r="L45" s="11">
        <v>231</v>
      </c>
      <c r="Q45" s="7">
        <f>SUM(J45:P45)</f>
        <v>2541</v>
      </c>
    </row>
    <row r="46" spans="1:20" s="11" customFormat="1" x14ac:dyDescent="0.2">
      <c r="A46" s="10" t="s">
        <v>26</v>
      </c>
      <c r="B46" s="11">
        <v>2000</v>
      </c>
      <c r="C46" s="7">
        <f>SUM(B46:B46)</f>
        <v>2000</v>
      </c>
      <c r="E46" s="11">
        <v>100</v>
      </c>
      <c r="J46" s="7">
        <f>SUM(C46:I46)</f>
        <v>2100</v>
      </c>
      <c r="L46" s="11">
        <v>210</v>
      </c>
      <c r="Q46" s="7">
        <f>SUM(J46:P46)</f>
        <v>2310</v>
      </c>
    </row>
    <row r="47" spans="1:20" s="11" customFormat="1" x14ac:dyDescent="0.2">
      <c r="A47" s="10" t="s">
        <v>74</v>
      </c>
      <c r="C47" s="7">
        <f t="shared" si="6"/>
        <v>0</v>
      </c>
      <c r="J47" s="7">
        <f t="shared" si="7"/>
        <v>0</v>
      </c>
      <c r="Q47" s="7">
        <f t="shared" si="8"/>
        <v>0</v>
      </c>
    </row>
    <row r="48" spans="1:20" s="11" customFormat="1" ht="28.5" customHeight="1" x14ac:dyDescent="0.25">
      <c r="A48" s="6" t="s">
        <v>52</v>
      </c>
      <c r="B48" s="13">
        <f>SUM(B37:B47)</f>
        <v>0</v>
      </c>
      <c r="C48" s="13">
        <f>SUM(C37:C47)</f>
        <v>0</v>
      </c>
      <c r="E48" s="13">
        <f t="shared" ref="E48:J48" si="11">SUM(E37:E47)</f>
        <v>0</v>
      </c>
      <c r="F48" s="13">
        <f t="shared" si="11"/>
        <v>0</v>
      </c>
      <c r="G48" s="13">
        <f t="shared" si="11"/>
        <v>0</v>
      </c>
      <c r="H48" s="13">
        <f t="shared" si="11"/>
        <v>0</v>
      </c>
      <c r="I48" s="13">
        <f t="shared" si="11"/>
        <v>0</v>
      </c>
      <c r="J48" s="13">
        <f t="shared" si="11"/>
        <v>0</v>
      </c>
      <c r="L48" s="13">
        <f t="shared" ref="L48:Q48" si="12">SUM(L37:L47)</f>
        <v>0</v>
      </c>
      <c r="M48" s="13">
        <f t="shared" si="12"/>
        <v>0</v>
      </c>
      <c r="N48" s="13">
        <f t="shared" si="12"/>
        <v>0</v>
      </c>
      <c r="O48" s="13">
        <f t="shared" si="12"/>
        <v>0</v>
      </c>
      <c r="P48" s="13">
        <f t="shared" si="12"/>
        <v>0</v>
      </c>
      <c r="Q48" s="13">
        <f t="shared" si="12"/>
        <v>0</v>
      </c>
    </row>
  </sheetData>
  <sheetProtection sheet="1" objects="1" scenarios="1"/>
  <autoFilter ref="E41:F46" xr:uid="{CFD0F1D0-C443-4A80-8501-2D4CF71D19B1}"/>
  <mergeCells count="3">
    <mergeCell ref="E1:J1"/>
    <mergeCell ref="L1:Q1"/>
    <mergeCell ref="B1:C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E08A-094C-4FAD-8966-CD91C6899900}">
  <dimension ref="A1:O48"/>
  <sheetViews>
    <sheetView topLeftCell="A39" workbookViewId="0">
      <pane xSplit="1" topLeftCell="F1" activePane="topRight" state="frozen"/>
      <selection activeCell="A30" sqref="A30"/>
      <selection pane="topRight" activeCell="O56" sqref="O56"/>
    </sheetView>
  </sheetViews>
  <sheetFormatPr baseColWidth="10" defaultRowHeight="14.25" x14ac:dyDescent="0.2"/>
  <cols>
    <col min="1" max="1" width="51.5" style="12" bestFit="1" customWidth="1"/>
    <col min="2" max="2" width="10.625" style="3" customWidth="1"/>
    <col min="3" max="3" width="2.625" style="3" customWidth="1"/>
    <col min="4" max="13" width="10.625" style="3" customWidth="1"/>
    <col min="14" max="56" width="12.625" style="3" customWidth="1"/>
    <col min="57" max="16384" width="11" style="3"/>
  </cols>
  <sheetData>
    <row r="1" spans="1:15" ht="47.25" customHeight="1" x14ac:dyDescent="0.2">
      <c r="A1" s="23" t="s">
        <v>36</v>
      </c>
      <c r="B1" s="21" t="s">
        <v>72</v>
      </c>
      <c r="C1" s="2"/>
      <c r="D1" s="21" t="s">
        <v>73</v>
      </c>
      <c r="E1" s="21" t="s">
        <v>73</v>
      </c>
      <c r="F1" s="21" t="s">
        <v>73</v>
      </c>
      <c r="G1" s="21" t="s">
        <v>73</v>
      </c>
      <c r="H1" s="21" t="s">
        <v>73</v>
      </c>
      <c r="I1" s="21" t="s">
        <v>73</v>
      </c>
      <c r="J1" s="21" t="s">
        <v>73</v>
      </c>
      <c r="K1" s="21" t="s">
        <v>75</v>
      </c>
      <c r="L1" s="21" t="s">
        <v>75</v>
      </c>
      <c r="M1" s="21" t="s">
        <v>76</v>
      </c>
      <c r="N1" s="21" t="s">
        <v>77</v>
      </c>
      <c r="O1" s="21" t="s">
        <v>78</v>
      </c>
    </row>
    <row r="2" spans="1:15" ht="8.25" hidden="1" customHeight="1" x14ac:dyDescent="0.2">
      <c r="A2" s="22"/>
      <c r="B2" s="22"/>
      <c r="C2" s="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" customFormat="1" ht="32.1" customHeight="1" x14ac:dyDescent="0.2">
      <c r="A3" s="15" t="s">
        <v>49</v>
      </c>
      <c r="B3" s="18" t="s">
        <v>85</v>
      </c>
      <c r="C3" s="19"/>
      <c r="D3" s="18" t="s">
        <v>86</v>
      </c>
      <c r="E3" s="18" t="s">
        <v>86</v>
      </c>
      <c r="F3" s="18" t="s">
        <v>87</v>
      </c>
      <c r="G3" s="18" t="s">
        <v>88</v>
      </c>
      <c r="H3" s="18" t="s">
        <v>89</v>
      </c>
      <c r="I3" s="18" t="s">
        <v>90</v>
      </c>
      <c r="J3" s="18" t="s">
        <v>90</v>
      </c>
      <c r="K3" s="18" t="s">
        <v>91</v>
      </c>
      <c r="L3" s="18" t="s">
        <v>90</v>
      </c>
      <c r="M3" s="2" t="s">
        <v>84</v>
      </c>
    </row>
    <row r="5" spans="1:15" s="7" customFormat="1" ht="15" x14ac:dyDescent="0.25">
      <c r="A5" s="6" t="s">
        <v>5</v>
      </c>
    </row>
    <row r="6" spans="1:15" s="7" customFormat="1" ht="28.5" customHeight="1" x14ac:dyDescent="0.25">
      <c r="A6" s="6" t="s">
        <v>6</v>
      </c>
    </row>
    <row r="7" spans="1:15" s="7" customFormat="1" x14ac:dyDescent="0.2">
      <c r="A7" s="8" t="s">
        <v>7</v>
      </c>
      <c r="B7" s="7">
        <v>1200</v>
      </c>
      <c r="M7" s="7">
        <f>SUM(B7:L7)</f>
        <v>1200</v>
      </c>
      <c r="N7" s="7">
        <f>'Asientos mensuales'!Q7</f>
        <v>1200</v>
      </c>
      <c r="O7" s="7">
        <f>M7-N7</f>
        <v>0</v>
      </c>
    </row>
    <row r="8" spans="1:15" s="7" customFormat="1" x14ac:dyDescent="0.2">
      <c r="A8" s="8" t="s">
        <v>57</v>
      </c>
      <c r="B8" s="7">
        <v>2500</v>
      </c>
      <c r="M8" s="7">
        <f t="shared" ref="M8:M14" si="0">SUM(B8:L8)</f>
        <v>2500</v>
      </c>
      <c r="N8" s="7">
        <f>'Asientos mensuales'!Q8</f>
        <v>2500</v>
      </c>
      <c r="O8" s="7">
        <f t="shared" ref="O8:O14" si="1">M8-N8</f>
        <v>0</v>
      </c>
    </row>
    <row r="9" spans="1:15" s="7" customFormat="1" x14ac:dyDescent="0.2">
      <c r="A9" s="8" t="s">
        <v>8</v>
      </c>
      <c r="B9" s="7">
        <v>4500</v>
      </c>
      <c r="M9" s="7">
        <f t="shared" si="0"/>
        <v>4500</v>
      </c>
      <c r="N9" s="7">
        <f>'Asientos mensuales'!Q9</f>
        <v>4500</v>
      </c>
      <c r="O9" s="7">
        <f t="shared" si="1"/>
        <v>0</v>
      </c>
    </row>
    <row r="10" spans="1:15" s="7" customFormat="1" x14ac:dyDescent="0.2">
      <c r="A10" s="8" t="s">
        <v>9</v>
      </c>
      <c r="B10" s="7">
        <v>-100</v>
      </c>
      <c r="M10" s="7">
        <f t="shared" si="0"/>
        <v>-100</v>
      </c>
      <c r="N10" s="7">
        <f>'Asientos mensuales'!Q10</f>
        <v>-100</v>
      </c>
      <c r="O10" s="7">
        <f t="shared" si="1"/>
        <v>0</v>
      </c>
    </row>
    <row r="11" spans="1:15" s="7" customFormat="1" x14ac:dyDescent="0.2">
      <c r="A11" s="8" t="s">
        <v>10</v>
      </c>
      <c r="B11" s="14">
        <v>0</v>
      </c>
      <c r="M11" s="7">
        <f t="shared" si="0"/>
        <v>0</v>
      </c>
      <c r="N11" s="7">
        <f>'Asientos mensuales'!Q11</f>
        <v>0</v>
      </c>
      <c r="O11" s="7">
        <f t="shared" si="1"/>
        <v>0</v>
      </c>
    </row>
    <row r="12" spans="1:15" s="7" customFormat="1" x14ac:dyDescent="0.2">
      <c r="A12" s="8" t="s">
        <v>11</v>
      </c>
      <c r="B12" s="7">
        <v>1500</v>
      </c>
      <c r="H12" s="7">
        <v>398</v>
      </c>
      <c r="I12" s="7">
        <v>-398</v>
      </c>
      <c r="M12" s="7">
        <f t="shared" si="0"/>
        <v>1500</v>
      </c>
      <c r="N12" s="7">
        <f>'Asientos mensuales'!Q12</f>
        <v>1500</v>
      </c>
      <c r="O12" s="7">
        <f t="shared" si="1"/>
        <v>0</v>
      </c>
    </row>
    <row r="13" spans="1:15" s="7" customFormat="1" x14ac:dyDescent="0.2">
      <c r="A13" s="8" t="s">
        <v>12</v>
      </c>
      <c r="B13" s="7">
        <v>2000</v>
      </c>
      <c r="H13" s="7">
        <v>310</v>
      </c>
      <c r="M13" s="7">
        <f t="shared" si="0"/>
        <v>2310</v>
      </c>
      <c r="N13" s="7">
        <f>'Asientos mensuales'!Q13</f>
        <v>2310</v>
      </c>
      <c r="O13" s="7">
        <f t="shared" si="1"/>
        <v>0</v>
      </c>
    </row>
    <row r="14" spans="1:15" s="7" customFormat="1" x14ac:dyDescent="0.2">
      <c r="A14" s="8" t="s">
        <v>13</v>
      </c>
      <c r="B14" s="7">
        <v>-40</v>
      </c>
      <c r="J14" s="7">
        <v>-6</v>
      </c>
      <c r="M14" s="7">
        <f t="shared" si="0"/>
        <v>-46</v>
      </c>
      <c r="N14" s="7">
        <f>'Asientos mensuales'!Q14</f>
        <v>-46</v>
      </c>
      <c r="O14" s="7">
        <f t="shared" si="1"/>
        <v>0</v>
      </c>
    </row>
    <row r="15" spans="1:15" s="7" customFormat="1" ht="28.5" customHeight="1" x14ac:dyDescent="0.25">
      <c r="A15" s="6" t="s">
        <v>14</v>
      </c>
    </row>
    <row r="16" spans="1:15" s="7" customFormat="1" x14ac:dyDescent="0.2">
      <c r="A16" s="8" t="s">
        <v>47</v>
      </c>
      <c r="B16" s="7">
        <v>-2380</v>
      </c>
      <c r="M16" s="7">
        <f t="shared" ref="M16:M17" si="2">SUM(B16:L16)</f>
        <v>-2380</v>
      </c>
      <c r="N16" s="7">
        <f>'Asientos mensuales'!Q16</f>
        <v>-2380</v>
      </c>
      <c r="O16" s="7">
        <f t="shared" ref="O16:O17" si="3">M16-N16</f>
        <v>0</v>
      </c>
    </row>
    <row r="17" spans="1:15" s="7" customFormat="1" x14ac:dyDescent="0.2">
      <c r="A17" s="8" t="s">
        <v>48</v>
      </c>
      <c r="B17" s="7">
        <v>90</v>
      </c>
      <c r="M17" s="7">
        <f t="shared" si="2"/>
        <v>90</v>
      </c>
      <c r="N17" s="7">
        <f>'Asientos mensuales'!Q17</f>
        <v>90</v>
      </c>
      <c r="O17" s="7">
        <f t="shared" si="3"/>
        <v>0</v>
      </c>
    </row>
    <row r="18" spans="1:15" s="7" customFormat="1" ht="28.5" customHeight="1" x14ac:dyDescent="0.25">
      <c r="A18" s="6" t="s">
        <v>15</v>
      </c>
    </row>
    <row r="19" spans="1:15" s="7" customFormat="1" x14ac:dyDescent="0.2">
      <c r="A19" s="8" t="s">
        <v>16</v>
      </c>
      <c r="B19" s="7">
        <v>-5000</v>
      </c>
      <c r="M19" s="7">
        <f t="shared" ref="M19:M21" si="4">SUM(B19:L19)</f>
        <v>-5000</v>
      </c>
      <c r="N19" s="7">
        <f>'Asientos mensuales'!Q19</f>
        <v>-5000</v>
      </c>
      <c r="O19" s="7">
        <f t="shared" ref="O19:O21" si="5">M19-N19</f>
        <v>0</v>
      </c>
    </row>
    <row r="20" spans="1:15" s="7" customFormat="1" x14ac:dyDescent="0.2">
      <c r="A20" s="8" t="s">
        <v>17</v>
      </c>
      <c r="G20" s="7">
        <v>-775</v>
      </c>
      <c r="M20" s="7">
        <f t="shared" si="4"/>
        <v>-775</v>
      </c>
      <c r="N20" s="7">
        <f>'Asientos mensuales'!Q20</f>
        <v>-775</v>
      </c>
      <c r="O20" s="7">
        <f t="shared" si="5"/>
        <v>0</v>
      </c>
    </row>
    <row r="21" spans="1:15" s="7" customFormat="1" x14ac:dyDescent="0.2">
      <c r="A21" s="8" t="s">
        <v>18</v>
      </c>
      <c r="M21" s="7">
        <f t="shared" si="4"/>
        <v>0</v>
      </c>
      <c r="N21" s="7">
        <f>'Asientos mensuales'!Q21</f>
        <v>0</v>
      </c>
      <c r="O21" s="7">
        <f t="shared" si="5"/>
        <v>0</v>
      </c>
    </row>
    <row r="22" spans="1:15" s="7" customFormat="1" ht="28.5" customHeight="1" x14ac:dyDescent="0.25">
      <c r="A22" s="6" t="s">
        <v>27</v>
      </c>
    </row>
    <row r="23" spans="1:15" s="7" customFormat="1" x14ac:dyDescent="0.2">
      <c r="A23" s="8" t="s">
        <v>28</v>
      </c>
      <c r="B23" s="7">
        <v>-9000</v>
      </c>
      <c r="F23" s="7">
        <v>-400</v>
      </c>
      <c r="M23" s="7">
        <f t="shared" ref="M23:M34" si="6">SUM(B23:L23)</f>
        <v>-9400</v>
      </c>
      <c r="N23" s="7">
        <f>'Asientos mensuales'!Q23</f>
        <v>-9400</v>
      </c>
      <c r="O23" s="7">
        <f t="shared" ref="O23:O34" si="7">M23-N23</f>
        <v>0</v>
      </c>
    </row>
    <row r="24" spans="1:15" s="7" customFormat="1" x14ac:dyDescent="0.2">
      <c r="A24" s="8" t="s">
        <v>29</v>
      </c>
      <c r="B24" s="7">
        <v>4800</v>
      </c>
      <c r="I24" s="7">
        <v>398</v>
      </c>
      <c r="M24" s="7">
        <f t="shared" si="6"/>
        <v>5198</v>
      </c>
      <c r="N24" s="7">
        <f>'Asientos mensuales'!Q24</f>
        <v>5198</v>
      </c>
      <c r="O24" s="7">
        <f t="shared" si="7"/>
        <v>0</v>
      </c>
    </row>
    <row r="25" spans="1:15" s="7" customFormat="1" x14ac:dyDescent="0.2">
      <c r="A25" s="8" t="s">
        <v>30</v>
      </c>
      <c r="B25" s="7">
        <v>40</v>
      </c>
      <c r="J25" s="7">
        <v>6</v>
      </c>
      <c r="M25" s="7">
        <f t="shared" si="6"/>
        <v>46</v>
      </c>
      <c r="N25" s="7">
        <f>'Asientos mensuales'!Q25</f>
        <v>46</v>
      </c>
      <c r="O25" s="7">
        <f t="shared" si="7"/>
        <v>0</v>
      </c>
    </row>
    <row r="26" spans="1:15" s="7" customFormat="1" x14ac:dyDescent="0.2">
      <c r="A26" s="8" t="s">
        <v>31</v>
      </c>
      <c r="B26" s="7">
        <v>420</v>
      </c>
      <c r="H26" s="7">
        <v>20</v>
      </c>
      <c r="M26" s="7">
        <f t="shared" si="6"/>
        <v>440</v>
      </c>
      <c r="N26" s="7">
        <f>'Asientos mensuales'!Q26</f>
        <v>440</v>
      </c>
      <c r="O26" s="7">
        <f t="shared" si="7"/>
        <v>0</v>
      </c>
    </row>
    <row r="27" spans="1:15" s="7" customFormat="1" x14ac:dyDescent="0.2">
      <c r="A27" s="8" t="s">
        <v>32</v>
      </c>
      <c r="D27" s="7">
        <v>104</v>
      </c>
      <c r="M27" s="7">
        <f t="shared" si="6"/>
        <v>104</v>
      </c>
      <c r="N27" s="7">
        <f>'Asientos mensuales'!Q27</f>
        <v>104</v>
      </c>
      <c r="O27" s="7">
        <f t="shared" si="7"/>
        <v>0</v>
      </c>
    </row>
    <row r="28" spans="1:15" s="7" customFormat="1" x14ac:dyDescent="0.2">
      <c r="A28" s="8" t="s">
        <v>55</v>
      </c>
      <c r="B28" s="7">
        <v>-300</v>
      </c>
      <c r="E28" s="7">
        <v>341</v>
      </c>
      <c r="M28" s="7">
        <f t="shared" si="6"/>
        <v>41</v>
      </c>
      <c r="N28" s="7">
        <f>'Asientos mensuales'!Q28</f>
        <v>41</v>
      </c>
      <c r="O28" s="7">
        <f t="shared" si="7"/>
        <v>0</v>
      </c>
    </row>
    <row r="29" spans="1:15" s="7" customFormat="1" x14ac:dyDescent="0.2">
      <c r="A29" s="8" t="s">
        <v>33</v>
      </c>
      <c r="B29" s="7">
        <v>-600</v>
      </c>
      <c r="F29" s="7">
        <v>-15</v>
      </c>
      <c r="M29" s="7">
        <f t="shared" si="6"/>
        <v>-615</v>
      </c>
      <c r="N29" s="7">
        <f>'Asientos mensuales'!Q29</f>
        <v>-615</v>
      </c>
      <c r="O29" s="7">
        <f t="shared" si="7"/>
        <v>0</v>
      </c>
    </row>
    <row r="30" spans="1:15" s="7" customFormat="1" x14ac:dyDescent="0.2">
      <c r="A30" s="8" t="s">
        <v>34</v>
      </c>
      <c r="F30" s="7">
        <v>215</v>
      </c>
      <c r="M30" s="7">
        <f t="shared" si="6"/>
        <v>215</v>
      </c>
      <c r="N30" s="7">
        <f>'Asientos mensuales'!Q30</f>
        <v>215</v>
      </c>
      <c r="O30" s="7">
        <f t="shared" si="7"/>
        <v>0</v>
      </c>
    </row>
    <row r="31" spans="1:15" s="7" customFormat="1" x14ac:dyDescent="0.2">
      <c r="A31" s="8" t="s">
        <v>50</v>
      </c>
      <c r="B31" s="7">
        <v>370</v>
      </c>
      <c r="H31" s="7">
        <v>23</v>
      </c>
      <c r="M31" s="7">
        <f t="shared" si="6"/>
        <v>393</v>
      </c>
      <c r="N31" s="7">
        <f>'Asientos mensuales'!Q31</f>
        <v>393</v>
      </c>
      <c r="O31" s="7">
        <f t="shared" si="7"/>
        <v>0</v>
      </c>
    </row>
    <row r="32" spans="1:15" s="7" customFormat="1" x14ac:dyDescent="0.2">
      <c r="A32" s="8" t="s">
        <v>51</v>
      </c>
      <c r="H32" s="7">
        <v>-221</v>
      </c>
      <c r="M32" s="7">
        <f t="shared" si="6"/>
        <v>-221</v>
      </c>
      <c r="N32" s="7">
        <f>'Asientos mensuales'!Q32</f>
        <v>-221</v>
      </c>
      <c r="O32" s="7">
        <f t="shared" si="7"/>
        <v>0</v>
      </c>
    </row>
    <row r="33" spans="1:15" s="7" customFormat="1" x14ac:dyDescent="0.2">
      <c r="A33" s="8" t="s">
        <v>19</v>
      </c>
      <c r="M33" s="7">
        <f t="shared" si="6"/>
        <v>0</v>
      </c>
      <c r="N33" s="7">
        <f>'Asientos mensuales'!Q33</f>
        <v>0</v>
      </c>
      <c r="O33" s="7">
        <f t="shared" si="7"/>
        <v>0</v>
      </c>
    </row>
    <row r="34" spans="1:15" s="7" customFormat="1" x14ac:dyDescent="0.2">
      <c r="A34" s="8" t="s">
        <v>20</v>
      </c>
      <c r="D34" s="7">
        <v>-104</v>
      </c>
      <c r="E34" s="7">
        <v>-341</v>
      </c>
      <c r="F34" s="7">
        <v>200</v>
      </c>
      <c r="G34" s="7">
        <v>775</v>
      </c>
      <c r="H34" s="7">
        <v>-530</v>
      </c>
      <c r="M34" s="7">
        <f t="shared" si="6"/>
        <v>0</v>
      </c>
      <c r="N34" s="7">
        <f>'Asientos mensuales'!Q34</f>
        <v>0</v>
      </c>
      <c r="O34" s="7">
        <f t="shared" si="7"/>
        <v>0</v>
      </c>
    </row>
    <row r="35" spans="1:15" s="7" customFormat="1" ht="28.5" customHeight="1" x14ac:dyDescent="0.25">
      <c r="A35" s="6" t="s">
        <v>52</v>
      </c>
      <c r="B35" s="14">
        <f>SUM(B5:B34)</f>
        <v>0</v>
      </c>
      <c r="D35" s="14">
        <f t="shared" ref="D35:O35" si="8">SUM(D5:D34)</f>
        <v>0</v>
      </c>
      <c r="E35" s="14">
        <f t="shared" si="8"/>
        <v>0</v>
      </c>
      <c r="F35" s="14">
        <f t="shared" si="8"/>
        <v>0</v>
      </c>
      <c r="G35" s="14">
        <f t="shared" si="8"/>
        <v>0</v>
      </c>
      <c r="H35" s="14">
        <f t="shared" ref="H35:K35" si="9">SUM(H5:H34)</f>
        <v>0</v>
      </c>
      <c r="I35" s="14">
        <f t="shared" si="9"/>
        <v>0</v>
      </c>
      <c r="J35" s="14">
        <f t="shared" ref="J35" si="10">SUM(J5:J34)</f>
        <v>0</v>
      </c>
      <c r="K35" s="14">
        <f t="shared" si="9"/>
        <v>0</v>
      </c>
      <c r="L35" s="14">
        <f t="shared" si="8"/>
        <v>0</v>
      </c>
      <c r="M35" s="14">
        <f t="shared" si="8"/>
        <v>0</v>
      </c>
      <c r="N35" s="14">
        <f t="shared" si="8"/>
        <v>0</v>
      </c>
      <c r="O35" s="14">
        <f t="shared" si="8"/>
        <v>0</v>
      </c>
    </row>
    <row r="37" spans="1:15" s="9" customFormat="1" ht="15" x14ac:dyDescent="0.25">
      <c r="A37" s="9" t="s">
        <v>35</v>
      </c>
    </row>
    <row r="38" spans="1:15" s="7" customFormat="1" ht="28.5" customHeight="1" x14ac:dyDescent="0.25">
      <c r="A38" s="6" t="s">
        <v>41</v>
      </c>
    </row>
    <row r="39" spans="1:15" s="11" customFormat="1" ht="27.75" customHeight="1" x14ac:dyDescent="0.2">
      <c r="A39" s="10" t="s">
        <v>21</v>
      </c>
      <c r="B39" s="11">
        <v>1200</v>
      </c>
      <c r="M39" s="7">
        <f t="shared" ref="M39:M47" si="11">SUM(B39:L39)</f>
        <v>1200</v>
      </c>
      <c r="N39" s="7">
        <f>'Asientos mensuales'!Q39</f>
        <v>1200</v>
      </c>
      <c r="O39" s="7">
        <f t="shared" ref="O39:O47" si="12">M39-N39</f>
        <v>0</v>
      </c>
    </row>
    <row r="40" spans="1:15" s="11" customFormat="1" x14ac:dyDescent="0.2">
      <c r="A40" s="10" t="s">
        <v>22</v>
      </c>
      <c r="M40" s="7">
        <f t="shared" si="11"/>
        <v>0</v>
      </c>
      <c r="N40" s="7">
        <f>'Asientos mensuales'!Q40</f>
        <v>0</v>
      </c>
      <c r="O40" s="7">
        <f t="shared" si="12"/>
        <v>0</v>
      </c>
    </row>
    <row r="41" spans="1:15" s="11" customFormat="1" x14ac:dyDescent="0.2">
      <c r="A41" s="10" t="s">
        <v>23</v>
      </c>
      <c r="B41" s="11">
        <v>-5200</v>
      </c>
      <c r="K41" s="11">
        <v>-200</v>
      </c>
      <c r="M41" s="7">
        <f t="shared" si="11"/>
        <v>-5400</v>
      </c>
      <c r="N41" s="7">
        <f>'Asientos mensuales'!Q41</f>
        <v>-5400</v>
      </c>
      <c r="O41" s="7">
        <f t="shared" si="12"/>
        <v>0</v>
      </c>
    </row>
    <row r="42" spans="1:15" s="11" customFormat="1" x14ac:dyDescent="0.2">
      <c r="A42" s="10" t="s">
        <v>24</v>
      </c>
      <c r="B42" s="11">
        <v>4800</v>
      </c>
      <c r="K42" s="11">
        <v>220</v>
      </c>
      <c r="M42" s="7">
        <f t="shared" si="11"/>
        <v>5020</v>
      </c>
      <c r="N42" s="7">
        <f>'Asientos mensuales'!Q42</f>
        <v>5020</v>
      </c>
      <c r="O42" s="7">
        <f t="shared" si="12"/>
        <v>0</v>
      </c>
    </row>
    <row r="43" spans="1:15" s="11" customFormat="1" x14ac:dyDescent="0.2">
      <c r="A43" s="10" t="s">
        <v>79</v>
      </c>
      <c r="L43" s="11">
        <v>104</v>
      </c>
      <c r="M43" s="7">
        <f>SUM(B43:L43)</f>
        <v>104</v>
      </c>
      <c r="N43" s="7">
        <f>'Asientos mensuales'!Q43</f>
        <v>104</v>
      </c>
      <c r="O43" s="7">
        <f>M43-N43</f>
        <v>0</v>
      </c>
    </row>
    <row r="44" spans="1:15" s="11" customFormat="1" x14ac:dyDescent="0.2">
      <c r="A44" s="10" t="s">
        <v>25</v>
      </c>
      <c r="B44" s="11">
        <v>-5000</v>
      </c>
      <c r="K44" s="11">
        <v>-775</v>
      </c>
      <c r="M44" s="7">
        <f t="shared" si="11"/>
        <v>-5775</v>
      </c>
      <c r="N44" s="7">
        <f>'Asientos mensuales'!Q44</f>
        <v>-5775</v>
      </c>
      <c r="O44" s="7">
        <f t="shared" si="12"/>
        <v>0</v>
      </c>
    </row>
    <row r="45" spans="1:15" s="11" customFormat="1" x14ac:dyDescent="0.2">
      <c r="A45" s="10" t="s">
        <v>56</v>
      </c>
      <c r="B45" s="11">
        <v>2200</v>
      </c>
      <c r="K45" s="11">
        <v>341</v>
      </c>
      <c r="M45" s="7">
        <f t="shared" si="11"/>
        <v>2541</v>
      </c>
      <c r="N45" s="7">
        <f>'Asientos mensuales'!Q45</f>
        <v>2541</v>
      </c>
      <c r="O45" s="7">
        <f t="shared" si="12"/>
        <v>0</v>
      </c>
    </row>
    <row r="46" spans="1:15" s="11" customFormat="1" x14ac:dyDescent="0.2">
      <c r="A46" s="10" t="s">
        <v>26</v>
      </c>
      <c r="B46" s="11">
        <v>2000</v>
      </c>
      <c r="K46" s="11">
        <v>310</v>
      </c>
      <c r="M46" s="7">
        <f t="shared" si="11"/>
        <v>2310</v>
      </c>
      <c r="N46" s="7">
        <f>'Asientos mensuales'!Q46</f>
        <v>2310</v>
      </c>
      <c r="O46" s="7">
        <f t="shared" si="12"/>
        <v>0</v>
      </c>
    </row>
    <row r="47" spans="1:15" s="11" customFormat="1" x14ac:dyDescent="0.2">
      <c r="A47" s="10" t="s">
        <v>74</v>
      </c>
      <c r="K47" s="11">
        <v>104</v>
      </c>
      <c r="L47" s="11">
        <v>-104</v>
      </c>
      <c r="M47" s="7">
        <f t="shared" si="11"/>
        <v>0</v>
      </c>
      <c r="N47" s="7">
        <f>'Asientos mensuales'!Q47</f>
        <v>0</v>
      </c>
      <c r="O47" s="7">
        <f t="shared" si="12"/>
        <v>0</v>
      </c>
    </row>
    <row r="48" spans="1:15" s="11" customFormat="1" ht="28.5" customHeight="1" x14ac:dyDescent="0.25">
      <c r="A48" s="6" t="s">
        <v>52</v>
      </c>
      <c r="B48" s="13">
        <f>SUM(B37:B47)</f>
        <v>0</v>
      </c>
      <c r="D48" s="13">
        <f t="shared" ref="D48:O48" si="13">SUM(D37:D47)</f>
        <v>0</v>
      </c>
      <c r="E48" s="13">
        <f t="shared" si="13"/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0</v>
      </c>
      <c r="N48" s="13">
        <f t="shared" si="13"/>
        <v>0</v>
      </c>
      <c r="O48" s="13">
        <f t="shared" si="13"/>
        <v>0</v>
      </c>
    </row>
  </sheetData>
  <sheetProtection sheet="1" objects="1" scenarios="1"/>
  <mergeCells count="14">
    <mergeCell ref="O1:O2"/>
    <mergeCell ref="A1:A2"/>
    <mergeCell ref="I1:I2"/>
    <mergeCell ref="H1:H2"/>
    <mergeCell ref="K1:K2"/>
    <mergeCell ref="J1:J2"/>
    <mergeCell ref="M1:M2"/>
    <mergeCell ref="B1:B2"/>
    <mergeCell ref="D1:D2"/>
    <mergeCell ref="E1:E2"/>
    <mergeCell ref="F1:F2"/>
    <mergeCell ref="G1:G2"/>
    <mergeCell ref="L1:L2"/>
    <mergeCell ref="N1:N2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Leer primero</vt:lpstr>
      <vt:lpstr>Asientos mensuales</vt:lpstr>
      <vt:lpstr>Ajuste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Fowler Newton</dc:creator>
  <cp:lastModifiedBy>Enrique Fowler Newton</cp:lastModifiedBy>
  <cp:lastPrinted>2018-12-01T13:27:27Z</cp:lastPrinted>
  <dcterms:created xsi:type="dcterms:W3CDTF">2018-12-01T12:41:24Z</dcterms:created>
  <dcterms:modified xsi:type="dcterms:W3CDTF">2018-12-29T14:18:23Z</dcterms:modified>
</cp:coreProperties>
</file>